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07_V-RETI_Regolatorio\glauco_do not modify\TIQD\rapporto di monitoraggio PdS\"/>
    </mc:Choice>
  </mc:AlternateContent>
  <xr:revisionPtr revIDLastSave="0" documentId="13_ncr:1_{33DBE5EC-9C97-40D7-9A58-B469B6BFCB1E}" xr6:coauthVersionLast="47" xr6:coauthVersionMax="47" xr10:uidLastSave="{00000000-0000-0000-0000-000000000000}"/>
  <bookViews>
    <workbookView xWindow="-120" yWindow="-120" windowWidth="20730" windowHeight="11160" tabRatio="779" xr2:uid="{00000000-000D-0000-FFFF-FFFF00000000}"/>
  </bookViews>
  <sheets>
    <sheet name="Monitoraggio PdS_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3" i="4"/>
  <c r="O21" i="4"/>
  <c r="N21" i="4"/>
  <c r="Q21" i="4"/>
  <c r="N22" i="4"/>
  <c r="O22" i="4"/>
  <c r="N20" i="4"/>
  <c r="N19" i="4"/>
  <c r="N18" i="4"/>
  <c r="N17" i="4"/>
  <c r="N11" i="4"/>
  <c r="N10" i="4"/>
  <c r="N8" i="4"/>
  <c r="N7" i="4"/>
</calcChain>
</file>

<file path=xl/sharedStrings.xml><?xml version="1.0" encoding="utf-8"?>
<sst xmlns="http://schemas.openxmlformats.org/spreadsheetml/2006/main" count="222" uniqueCount="94">
  <si>
    <t>Codice intervento</t>
  </si>
  <si>
    <t>Nome Intervento</t>
  </si>
  <si>
    <t xml:space="preserve">Principale finalità intervento </t>
  </si>
  <si>
    <t>Area geografica</t>
  </si>
  <si>
    <t>Livello di tensione (AT, MT o BT)</t>
  </si>
  <si>
    <t>Anno di pianificazione</t>
  </si>
  <si>
    <t>Data di avvio lavori</t>
  </si>
  <si>
    <t>Stato dell'intervento</t>
  </si>
  <si>
    <t>Costi di investimento</t>
  </si>
  <si>
    <t>Driver</t>
  </si>
  <si>
    <t>Livello di tensione interessato dall'intervento</t>
  </si>
  <si>
    <t>Primo anno di inserimento nel Piano</t>
  </si>
  <si>
    <t>Indicazione dello stato di avanzamento dell'intervento: pianificato, in autorizzazione, autorizzato e in fase di progettazione esecutiva, in costruzione, completato, cancellato</t>
  </si>
  <si>
    <t>In costruzione</t>
  </si>
  <si>
    <t>Come da programma</t>
  </si>
  <si>
    <t>Modifiche rilevanti come il cambio di tecnologia, variazioni di costo significative etc.</t>
  </si>
  <si>
    <t>Indicazione del progresso dell'intervento: in anticipo, come da programma, in ritardo, posticipazione volontaria, cancellato</t>
  </si>
  <si>
    <t>Codice identificativo del progetto nel formato NomeDSO - PdS annox - numero progressivo</t>
  </si>
  <si>
    <t>Data di entrata in esercizio</t>
  </si>
  <si>
    <t>Anno previsto o effettivo di entrata in esercizio dell'intervento</t>
  </si>
  <si>
    <t>Anno previsto o effettivo di avvio dei lavori</t>
  </si>
  <si>
    <t xml:space="preserve">Avanzamento rispetto all'ultima versione del Piano di Sviluppo </t>
  </si>
  <si>
    <t>Principale motivazione  ritardo/posticipazione/anticipazione</t>
  </si>
  <si>
    <t>Indicazione delle eventuali cause di ritardo, posticipazione volontaria o cancellazione: ritardo nelle autorizzazioni, annullamento richiesta di connessione, etc.</t>
  </si>
  <si>
    <t xml:space="preserve">Modifiche rilevanti intervenute rispetto all'ultima versione del Piano di Sviluppo  </t>
  </si>
  <si>
    <t>PS001</t>
  </si>
  <si>
    <t>Nuova CP Marangona</t>
  </si>
  <si>
    <t>Hosting capacity
Loadability</t>
  </si>
  <si>
    <t>Verona</t>
  </si>
  <si>
    <t>AT e MT</t>
  </si>
  <si>
    <t>PS002</t>
  </si>
  <si>
    <t>New CP Zona Industriale VI</t>
  </si>
  <si>
    <t>Vicenza</t>
  </si>
  <si>
    <t>PS003</t>
  </si>
  <si>
    <t>New Sez. 20kV CP Campo Marzo</t>
  </si>
  <si>
    <t>PS004</t>
  </si>
  <si>
    <t>Potenziamento / Rinnovo
CP di VI</t>
  </si>
  <si>
    <t>Hosting capacity
Loadability
Resilienza</t>
  </si>
  <si>
    <t>PS005</t>
  </si>
  <si>
    <t>Rinnovo Centri Satellite di VI</t>
  </si>
  <si>
    <t>Resilienza
Qualità tecnica
Adeguamento impianti, impatto ambientale e sicurezza</t>
  </si>
  <si>
    <t>MT</t>
  </si>
  <si>
    <t>NA</t>
  </si>
  <si>
    <t>PS006</t>
  </si>
  <si>
    <t>New Sez. 20kV Ric. Ovest</t>
  </si>
  <si>
    <t>PS007</t>
  </si>
  <si>
    <t>Revamping QMT CP VR Est</t>
  </si>
  <si>
    <t>PS008</t>
  </si>
  <si>
    <t>Revamping app. AT  Impianti primari</t>
  </si>
  <si>
    <t>Verona e Vicenza</t>
  </si>
  <si>
    <t>PS009</t>
  </si>
  <si>
    <t>Sostituzione trasformatori AT/MT</t>
  </si>
  <si>
    <t>Hosting capacity
Loadability
Adeguamento impianti, impatto ambientale e sicurezza</t>
  </si>
  <si>
    <t>PS010</t>
  </si>
  <si>
    <t>Nuove linee MT da CP Marangona</t>
  </si>
  <si>
    <t>PS011</t>
  </si>
  <si>
    <t>PS012</t>
  </si>
  <si>
    <t>Nuove dorsali 20kV Ric. Sud x B/G/H</t>
  </si>
  <si>
    <t>PS013</t>
  </si>
  <si>
    <t>Nuovo feeder 20 kV Ric.Nord-Grezzana</t>
  </si>
  <si>
    <t>PS014</t>
  </si>
  <si>
    <t>Potenziamento LMT VR e VI</t>
  </si>
  <si>
    <t>PS015</t>
  </si>
  <si>
    <t>Revamping e nuove cs VR e VI</t>
  </si>
  <si>
    <t>Loadability
Qualità tecnica
Adeguamento impianti, impatto ambientale e sicurezza</t>
  </si>
  <si>
    <t>MT e BT</t>
  </si>
  <si>
    <t>PS016</t>
  </si>
  <si>
    <t>Potenziamento LBT VR e VI</t>
  </si>
  <si>
    <t>BT</t>
  </si>
  <si>
    <t>PS017</t>
  </si>
  <si>
    <t>Cambio tensione massivo LBT VR</t>
  </si>
  <si>
    <t>Loadability
Adeguamento impianti, impatto ambientale e sicurezza</t>
  </si>
  <si>
    <t>PS018</t>
  </si>
  <si>
    <t>Resilineza rete VI</t>
  </si>
  <si>
    <t>Resilienza</t>
  </si>
  <si>
    <t>PS019</t>
  </si>
  <si>
    <t>Nuovi allacciamenti</t>
  </si>
  <si>
    <t>PS020</t>
  </si>
  <si>
    <t>Progetto ADMS</t>
  </si>
  <si>
    <t>Nessuna</t>
  </si>
  <si>
    <t>In ritardo</t>
  </si>
  <si>
    <t>Problematiche acquisizione terreno</t>
  </si>
  <si>
    <t>In autorizzazione</t>
  </si>
  <si>
    <t>In progetto</t>
  </si>
  <si>
    <t>NA
Posticipazione volontaria</t>
  </si>
  <si>
    <t>Complessità nell'ottenimento delle autorizzazioni e conseguente necessità di modificare il progetto definitivo.
Ritardo nelle autorizzazioni</t>
  </si>
  <si>
    <t>Ritardo nelle autorizzazioni</t>
  </si>
  <si>
    <t>Pianificato</t>
  </si>
  <si>
    <t>Nuove dorsali 20kV CP C. Marzo
(New LMT verso HB Roma e cs ASCO ZAI)</t>
  </si>
  <si>
    <t>Costo di investimento totale atteso (keuro)</t>
  </si>
  <si>
    <t>Variazione costo rispetto ultimo Piano di sviluppo / ultima rendicontazione (keuro)</t>
  </si>
  <si>
    <t>Investimento consuntivato cumulato al 31.12.2023 (keuro)</t>
  </si>
  <si>
    <t>Qualità tecnica
Digitalizzazione, sistemi di telecomunicazione e innovazione tecnologica</t>
  </si>
  <si>
    <t>Costo di investimento totale atteso da ultimo PdS 
(keuro)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</si>
</sst>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ptos Narrow"/>
      <family val="2"/>
    </font>
    <font>
      <i/>
      <sz val="11"/>
      <color rgb="FF000000"/>
      <name val="Aptos Narrow"/>
      <family val="2"/>
    </font>
    <font>
      <sz val="11"/>
      <color rgb="FF000000"/>
      <name val="Aptos Narrow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ptos Narrow"/>
      <family val="2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  <color rgb="FFC0C0C0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E39F-6019-4005-BDB7-63BE710B9FDB}">
  <dimension ref="B1:Q25"/>
  <sheetViews>
    <sheetView tabSelected="1" topLeftCell="I1" zoomScale="70" zoomScaleNormal="70" workbookViewId="0">
      <selection activeCell="P3" sqref="P3"/>
    </sheetView>
  </sheetViews>
  <sheetFormatPr defaultRowHeight="15" x14ac:dyDescent="0.25"/>
  <cols>
    <col min="1" max="1" width="15.85546875" customWidth="1"/>
    <col min="2" max="2" width="21.85546875" customWidth="1"/>
    <col min="3" max="3" width="29.5703125" customWidth="1"/>
    <col min="4" max="4" width="22.85546875" customWidth="1"/>
    <col min="5" max="5" width="19.5703125" customWidth="1"/>
    <col min="6" max="6" width="16.140625" customWidth="1"/>
    <col min="7" max="7" width="18.140625" customWidth="1"/>
    <col min="8" max="9" width="12.42578125" customWidth="1"/>
    <col min="10" max="12" width="37" customWidth="1"/>
    <col min="13" max="13" width="37.85546875" customWidth="1"/>
    <col min="14" max="14" width="21.42578125" customWidth="1"/>
    <col min="15" max="15" width="15.85546875" customWidth="1"/>
    <col min="16" max="16" width="25.85546875" customWidth="1"/>
    <col min="17" max="17" width="24.42578125" customWidth="1"/>
  </cols>
  <sheetData>
    <row r="1" spans="2:17" ht="75" customHeight="1" thickBot="1" x14ac:dyDescent="0.3">
      <c r="B1" s="4" t="s">
        <v>0</v>
      </c>
      <c r="C1" s="31" t="s">
        <v>1</v>
      </c>
      <c r="D1" s="20" t="s">
        <v>2</v>
      </c>
      <c r="E1" s="33" t="s">
        <v>3</v>
      </c>
      <c r="F1" s="1" t="s">
        <v>4</v>
      </c>
      <c r="G1" s="2" t="s">
        <v>5</v>
      </c>
      <c r="H1" s="3" t="s">
        <v>6</v>
      </c>
      <c r="I1" s="3" t="s">
        <v>18</v>
      </c>
      <c r="J1" s="3" t="s">
        <v>7</v>
      </c>
      <c r="K1" s="3" t="s">
        <v>24</v>
      </c>
      <c r="L1" s="3" t="s">
        <v>21</v>
      </c>
      <c r="M1" s="5" t="s">
        <v>22</v>
      </c>
      <c r="N1" s="35" t="s">
        <v>8</v>
      </c>
      <c r="O1" s="36"/>
      <c r="P1" s="36"/>
      <c r="Q1" s="36"/>
    </row>
    <row r="2" spans="2:17" ht="123.75" customHeight="1" thickBot="1" x14ac:dyDescent="0.3">
      <c r="B2" s="19" t="s">
        <v>17</v>
      </c>
      <c r="C2" s="32"/>
      <c r="D2" s="18" t="s">
        <v>9</v>
      </c>
      <c r="E2" s="34"/>
      <c r="F2" s="14" t="s">
        <v>10</v>
      </c>
      <c r="G2" s="15" t="s">
        <v>11</v>
      </c>
      <c r="H2" s="14" t="s">
        <v>20</v>
      </c>
      <c r="I2" s="14" t="s">
        <v>19</v>
      </c>
      <c r="J2" s="14" t="s">
        <v>12</v>
      </c>
      <c r="K2" s="14" t="s">
        <v>15</v>
      </c>
      <c r="L2" s="16" t="s">
        <v>16</v>
      </c>
      <c r="M2" s="17" t="s">
        <v>23</v>
      </c>
      <c r="N2" s="21" t="s">
        <v>91</v>
      </c>
      <c r="O2" s="22" t="s">
        <v>89</v>
      </c>
      <c r="P2" s="22" t="s">
        <v>93</v>
      </c>
      <c r="Q2" s="23" t="s">
        <v>90</v>
      </c>
    </row>
    <row r="3" spans="2:17" s="9" customFormat="1" ht="30" x14ac:dyDescent="0.25">
      <c r="B3" s="10" t="s">
        <v>25</v>
      </c>
      <c r="C3" s="10" t="s">
        <v>26</v>
      </c>
      <c r="D3" s="11" t="s">
        <v>27</v>
      </c>
      <c r="E3" s="7" t="s">
        <v>28</v>
      </c>
      <c r="F3" s="8" t="s">
        <v>29</v>
      </c>
      <c r="G3" s="10">
        <v>2016</v>
      </c>
      <c r="H3" s="10">
        <v>2021</v>
      </c>
      <c r="I3" s="6">
        <v>2026</v>
      </c>
      <c r="J3" s="6" t="s">
        <v>13</v>
      </c>
      <c r="K3" s="6" t="s">
        <v>79</v>
      </c>
      <c r="L3" s="6" t="s">
        <v>14</v>
      </c>
      <c r="M3" s="12" t="s">
        <v>42</v>
      </c>
      <c r="N3" s="26">
        <v>968.38400000000001</v>
      </c>
      <c r="O3" s="13">
        <v>8768.384</v>
      </c>
      <c r="P3" s="30">
        <f>O3-Q3</f>
        <v>9891.7102300000006</v>
      </c>
      <c r="Q3" s="13">
        <v>-1123.3262300000006</v>
      </c>
    </row>
    <row r="4" spans="2:17" s="9" customFormat="1" ht="30" x14ac:dyDescent="0.25">
      <c r="B4" s="10" t="s">
        <v>30</v>
      </c>
      <c r="C4" s="10" t="s">
        <v>31</v>
      </c>
      <c r="D4" s="11" t="s">
        <v>27</v>
      </c>
      <c r="E4" s="7" t="s">
        <v>32</v>
      </c>
      <c r="F4" s="8" t="s">
        <v>29</v>
      </c>
      <c r="G4" s="10">
        <v>2023</v>
      </c>
      <c r="H4" s="24">
        <v>2025</v>
      </c>
      <c r="I4" s="25">
        <v>2028</v>
      </c>
      <c r="J4" s="12" t="s">
        <v>87</v>
      </c>
      <c r="K4" s="6" t="s">
        <v>79</v>
      </c>
      <c r="L4" s="6" t="s">
        <v>80</v>
      </c>
      <c r="M4" s="12" t="s">
        <v>81</v>
      </c>
      <c r="N4" s="26">
        <v>0</v>
      </c>
      <c r="O4" s="13">
        <v>10000</v>
      </c>
      <c r="P4" s="29">
        <f t="shared" ref="P4:P22" si="0">O4-Q4</f>
        <v>10000</v>
      </c>
      <c r="Q4" s="13">
        <v>0</v>
      </c>
    </row>
    <row r="5" spans="2:17" s="9" customFormat="1" ht="35.25" customHeight="1" x14ac:dyDescent="0.25">
      <c r="B5" s="10" t="s">
        <v>33</v>
      </c>
      <c r="C5" s="10" t="s">
        <v>34</v>
      </c>
      <c r="D5" s="11" t="s">
        <v>27</v>
      </c>
      <c r="E5" s="7" t="s">
        <v>28</v>
      </c>
      <c r="F5" s="8" t="s">
        <v>29</v>
      </c>
      <c r="G5" s="10">
        <v>2018</v>
      </c>
      <c r="H5" s="10">
        <v>2023</v>
      </c>
      <c r="I5" s="6">
        <v>2026</v>
      </c>
      <c r="J5" s="6" t="s">
        <v>82</v>
      </c>
      <c r="K5" s="6" t="s">
        <v>79</v>
      </c>
      <c r="L5" s="6" t="s">
        <v>14</v>
      </c>
      <c r="M5" s="12" t="s">
        <v>42</v>
      </c>
      <c r="N5" s="26">
        <v>194.536</v>
      </c>
      <c r="O5" s="13">
        <v>2544.5360000000001</v>
      </c>
      <c r="P5" s="29">
        <f t="shared" si="0"/>
        <v>2637.28955</v>
      </c>
      <c r="Q5" s="13">
        <v>-92.753549999999905</v>
      </c>
    </row>
    <row r="6" spans="2:17" s="9" customFormat="1" ht="45" x14ac:dyDescent="0.25">
      <c r="B6" s="10" t="s">
        <v>35</v>
      </c>
      <c r="C6" s="12" t="s">
        <v>36</v>
      </c>
      <c r="D6" s="11" t="s">
        <v>37</v>
      </c>
      <c r="E6" s="8" t="s">
        <v>32</v>
      </c>
      <c r="F6" s="10" t="s">
        <v>29</v>
      </c>
      <c r="G6" s="10">
        <v>2023</v>
      </c>
      <c r="H6" s="10">
        <v>2023</v>
      </c>
      <c r="I6" s="6">
        <v>2025</v>
      </c>
      <c r="J6" s="6" t="s">
        <v>13</v>
      </c>
      <c r="K6" s="6" t="s">
        <v>79</v>
      </c>
      <c r="L6" s="12" t="s">
        <v>14</v>
      </c>
      <c r="M6" s="12" t="s">
        <v>42</v>
      </c>
      <c r="N6" s="26">
        <v>1444.1369999999999</v>
      </c>
      <c r="O6" s="13">
        <v>3794.1369999999997</v>
      </c>
      <c r="P6" s="29">
        <f t="shared" si="0"/>
        <v>4350</v>
      </c>
      <c r="Q6" s="13">
        <v>-555.86300000000028</v>
      </c>
    </row>
    <row r="7" spans="2:17" s="9" customFormat="1" ht="45" customHeight="1" x14ac:dyDescent="0.25">
      <c r="B7" s="10" t="s">
        <v>38</v>
      </c>
      <c r="C7" s="12" t="s">
        <v>39</v>
      </c>
      <c r="D7" s="11" t="s">
        <v>40</v>
      </c>
      <c r="E7" s="8" t="s">
        <v>32</v>
      </c>
      <c r="F7" s="10" t="s">
        <v>41</v>
      </c>
      <c r="G7" s="10">
        <v>2023</v>
      </c>
      <c r="H7" s="10">
        <v>2023</v>
      </c>
      <c r="I7" s="6" t="s">
        <v>42</v>
      </c>
      <c r="J7" s="6" t="s">
        <v>13</v>
      </c>
      <c r="K7" s="6" t="s">
        <v>79</v>
      </c>
      <c r="L7" s="12" t="s">
        <v>14</v>
      </c>
      <c r="M7" s="12" t="s">
        <v>42</v>
      </c>
      <c r="N7" s="26">
        <f>582702.88/1000</f>
        <v>582.70288000000005</v>
      </c>
      <c r="O7" s="13">
        <v>4782.7028799999998</v>
      </c>
      <c r="P7" s="29">
        <f t="shared" si="0"/>
        <v>4300</v>
      </c>
      <c r="Q7" s="13">
        <v>482.70287999999982</v>
      </c>
    </row>
    <row r="8" spans="2:17" s="9" customFormat="1" ht="66.75" customHeight="1" x14ac:dyDescent="0.25">
      <c r="B8" s="10" t="s">
        <v>43</v>
      </c>
      <c r="C8" s="12" t="s">
        <v>44</v>
      </c>
      <c r="D8" s="11" t="s">
        <v>27</v>
      </c>
      <c r="E8" s="7" t="s">
        <v>28</v>
      </c>
      <c r="F8" s="8" t="s">
        <v>29</v>
      </c>
      <c r="G8" s="10">
        <v>2023</v>
      </c>
      <c r="H8" s="10">
        <v>2026</v>
      </c>
      <c r="I8" s="6">
        <v>2028</v>
      </c>
      <c r="J8" s="6" t="s">
        <v>83</v>
      </c>
      <c r="K8" s="6" t="s">
        <v>79</v>
      </c>
      <c r="L8" s="12" t="s">
        <v>14</v>
      </c>
      <c r="M8" s="12" t="s">
        <v>42</v>
      </c>
      <c r="N8" s="26">
        <f>(0+0)/1000</f>
        <v>0</v>
      </c>
      <c r="O8" s="13">
        <v>2400</v>
      </c>
      <c r="P8" s="29">
        <f t="shared" si="0"/>
        <v>2400</v>
      </c>
      <c r="Q8" s="13">
        <v>0</v>
      </c>
    </row>
    <row r="9" spans="2:17" s="9" customFormat="1" ht="75" x14ac:dyDescent="0.25">
      <c r="B9" s="10" t="s">
        <v>45</v>
      </c>
      <c r="C9" s="12" t="s">
        <v>46</v>
      </c>
      <c r="D9" s="11" t="s">
        <v>40</v>
      </c>
      <c r="E9" s="8" t="s">
        <v>28</v>
      </c>
      <c r="F9" s="10" t="s">
        <v>41</v>
      </c>
      <c r="G9" s="10">
        <v>2021</v>
      </c>
      <c r="H9" s="10">
        <v>2023</v>
      </c>
      <c r="I9" s="6">
        <v>2024</v>
      </c>
      <c r="J9" s="6" t="s">
        <v>13</v>
      </c>
      <c r="K9" s="6" t="s">
        <v>79</v>
      </c>
      <c r="L9" s="12" t="s">
        <v>14</v>
      </c>
      <c r="M9" s="12" t="s">
        <v>42</v>
      </c>
      <c r="N9" s="26">
        <v>1031.32</v>
      </c>
      <c r="O9" s="13">
        <v>1131.32</v>
      </c>
      <c r="P9" s="29">
        <f t="shared" si="0"/>
        <v>1174.73504</v>
      </c>
      <c r="Q9" s="13">
        <v>-43.41504000000009</v>
      </c>
    </row>
    <row r="10" spans="2:17" s="9" customFormat="1" ht="75" x14ac:dyDescent="0.25">
      <c r="B10" s="10" t="s">
        <v>47</v>
      </c>
      <c r="C10" s="12" t="s">
        <v>48</v>
      </c>
      <c r="D10" s="11" t="s">
        <v>40</v>
      </c>
      <c r="E10" s="8" t="s">
        <v>49</v>
      </c>
      <c r="F10" s="10" t="s">
        <v>29</v>
      </c>
      <c r="G10" s="10">
        <v>2021</v>
      </c>
      <c r="H10" s="10" t="s">
        <v>42</v>
      </c>
      <c r="I10" s="6" t="s">
        <v>42</v>
      </c>
      <c r="J10" s="6" t="s">
        <v>13</v>
      </c>
      <c r="K10" s="6" t="s">
        <v>79</v>
      </c>
      <c r="L10" s="12" t="s">
        <v>14</v>
      </c>
      <c r="M10" s="12" t="s">
        <v>42</v>
      </c>
      <c r="N10" s="26">
        <f>903945.78/1000</f>
        <v>903.94578000000001</v>
      </c>
      <c r="O10" s="13">
        <v>2903.94578</v>
      </c>
      <c r="P10" s="29">
        <f t="shared" si="0"/>
        <v>2900</v>
      </c>
      <c r="Q10" s="13">
        <v>3.9457800000000134</v>
      </c>
    </row>
    <row r="11" spans="2:17" s="9" customFormat="1" ht="75" x14ac:dyDescent="0.25">
      <c r="B11" s="10" t="s">
        <v>50</v>
      </c>
      <c r="C11" s="12" t="s">
        <v>51</v>
      </c>
      <c r="D11" s="11" t="s">
        <v>52</v>
      </c>
      <c r="E11" s="8" t="s">
        <v>49</v>
      </c>
      <c r="F11" s="10" t="s">
        <v>29</v>
      </c>
      <c r="G11" s="10">
        <v>2021</v>
      </c>
      <c r="H11" s="10">
        <v>2023</v>
      </c>
      <c r="I11" s="6" t="s">
        <v>42</v>
      </c>
      <c r="J11" s="6" t="s">
        <v>13</v>
      </c>
      <c r="K11" s="6" t="s">
        <v>79</v>
      </c>
      <c r="L11" s="12" t="s">
        <v>14</v>
      </c>
      <c r="M11" s="12" t="s">
        <v>42</v>
      </c>
      <c r="N11" s="26">
        <f>1588839.49/1000</f>
        <v>1588.8394900000001</v>
      </c>
      <c r="O11" s="13">
        <v>4288.8394900000003</v>
      </c>
      <c r="P11" s="29">
        <f t="shared" si="0"/>
        <v>4300</v>
      </c>
      <c r="Q11" s="13">
        <v>-11.160509999999704</v>
      </c>
    </row>
    <row r="12" spans="2:17" s="9" customFormat="1" ht="45" x14ac:dyDescent="0.25">
      <c r="B12" s="10" t="s">
        <v>53</v>
      </c>
      <c r="C12" s="12" t="s">
        <v>54</v>
      </c>
      <c r="D12" s="11" t="s">
        <v>37</v>
      </c>
      <c r="E12" s="8" t="s">
        <v>28</v>
      </c>
      <c r="F12" s="10" t="s">
        <v>41</v>
      </c>
      <c r="G12" s="10">
        <v>2019</v>
      </c>
      <c r="H12" s="10">
        <v>2023</v>
      </c>
      <c r="I12" s="6">
        <v>2027</v>
      </c>
      <c r="J12" s="6" t="s">
        <v>82</v>
      </c>
      <c r="K12" s="6" t="s">
        <v>79</v>
      </c>
      <c r="L12" s="12" t="s">
        <v>14</v>
      </c>
      <c r="M12" s="12" t="s">
        <v>42</v>
      </c>
      <c r="N12" s="26">
        <v>41.518999999999998</v>
      </c>
      <c r="O12" s="13">
        <v>7041.5190000000002</v>
      </c>
      <c r="P12" s="29">
        <f t="shared" si="0"/>
        <v>7200</v>
      </c>
      <c r="Q12" s="13">
        <v>-158.48099999999977</v>
      </c>
    </row>
    <row r="13" spans="2:17" s="9" customFormat="1" ht="79.5" customHeight="1" x14ac:dyDescent="0.25">
      <c r="B13" s="10" t="s">
        <v>55</v>
      </c>
      <c r="C13" s="12" t="s">
        <v>88</v>
      </c>
      <c r="D13" s="11" t="s">
        <v>37</v>
      </c>
      <c r="E13" s="8" t="s">
        <v>28</v>
      </c>
      <c r="F13" s="10" t="s">
        <v>41</v>
      </c>
      <c r="G13" s="10">
        <v>2018</v>
      </c>
      <c r="H13" s="10">
        <v>2020</v>
      </c>
      <c r="I13" s="6" t="s">
        <v>42</v>
      </c>
      <c r="J13" s="12" t="s">
        <v>87</v>
      </c>
      <c r="K13" s="6" t="s">
        <v>79</v>
      </c>
      <c r="L13" s="10" t="s">
        <v>80</v>
      </c>
      <c r="M13" s="10" t="s">
        <v>84</v>
      </c>
      <c r="N13" s="26">
        <v>2.089</v>
      </c>
      <c r="O13" s="13">
        <v>1102.0889999999999</v>
      </c>
      <c r="P13" s="29">
        <f t="shared" si="0"/>
        <v>1102.0615</v>
      </c>
      <c r="Q13" s="13">
        <v>2.7499999999918145E-2</v>
      </c>
    </row>
    <row r="14" spans="2:17" s="9" customFormat="1" ht="45" x14ac:dyDescent="0.25">
      <c r="B14" s="10" t="s">
        <v>56</v>
      </c>
      <c r="C14" s="12" t="s">
        <v>57</v>
      </c>
      <c r="D14" s="11" t="s">
        <v>37</v>
      </c>
      <c r="E14" s="8" t="s">
        <v>28</v>
      </c>
      <c r="F14" s="10" t="s">
        <v>41</v>
      </c>
      <c r="G14" s="10">
        <v>2021</v>
      </c>
      <c r="H14" s="10">
        <v>2020</v>
      </c>
      <c r="I14" s="6">
        <v>2024</v>
      </c>
      <c r="J14" s="6" t="s">
        <v>13</v>
      </c>
      <c r="K14" s="6" t="s">
        <v>79</v>
      </c>
      <c r="L14" s="12" t="s">
        <v>14</v>
      </c>
      <c r="M14" s="12" t="s">
        <v>42</v>
      </c>
      <c r="N14" s="26">
        <v>455.416</v>
      </c>
      <c r="O14" s="13">
        <v>2055.4160000000002</v>
      </c>
      <c r="P14" s="29">
        <f t="shared" si="0"/>
        <v>2037.39888</v>
      </c>
      <c r="Q14" s="13">
        <v>18.017120000000205</v>
      </c>
    </row>
    <row r="15" spans="2:17" s="9" customFormat="1" ht="60" x14ac:dyDescent="0.25">
      <c r="B15" s="10" t="s">
        <v>58</v>
      </c>
      <c r="C15" s="12" t="s">
        <v>59</v>
      </c>
      <c r="D15" s="11" t="s">
        <v>37</v>
      </c>
      <c r="E15" s="8" t="s">
        <v>28</v>
      </c>
      <c r="F15" s="10" t="s">
        <v>41</v>
      </c>
      <c r="G15" s="10">
        <v>2021</v>
      </c>
      <c r="H15" s="10">
        <v>2020</v>
      </c>
      <c r="I15" s="6">
        <v>2025</v>
      </c>
      <c r="J15" s="6" t="s">
        <v>82</v>
      </c>
      <c r="K15" s="6" t="s">
        <v>79</v>
      </c>
      <c r="L15" s="12" t="s">
        <v>80</v>
      </c>
      <c r="M15" s="12" t="s">
        <v>85</v>
      </c>
      <c r="N15" s="26">
        <v>74.995000000000005</v>
      </c>
      <c r="O15" s="13">
        <v>2074.9949999999999</v>
      </c>
      <c r="P15" s="29">
        <f t="shared" si="0"/>
        <v>2103.7827500000003</v>
      </c>
      <c r="Q15" s="13">
        <v>-28.787750000000415</v>
      </c>
    </row>
    <row r="16" spans="2:17" s="9" customFormat="1" ht="45" x14ac:dyDescent="0.25">
      <c r="B16" s="10" t="s">
        <v>60</v>
      </c>
      <c r="C16" s="12" t="s">
        <v>61</v>
      </c>
      <c r="D16" s="11" t="s">
        <v>37</v>
      </c>
      <c r="E16" s="8" t="s">
        <v>49</v>
      </c>
      <c r="F16" s="10" t="s">
        <v>41</v>
      </c>
      <c r="G16" s="10">
        <v>2019</v>
      </c>
      <c r="H16" s="10" t="s">
        <v>42</v>
      </c>
      <c r="I16" s="6" t="s">
        <v>42</v>
      </c>
      <c r="J16" s="6" t="s">
        <v>13</v>
      </c>
      <c r="K16" s="6" t="s">
        <v>79</v>
      </c>
      <c r="L16" s="12" t="s">
        <v>14</v>
      </c>
      <c r="M16" s="12" t="s">
        <v>42</v>
      </c>
      <c r="N16" s="26">
        <v>6160.2420000000002</v>
      </c>
      <c r="O16" s="13">
        <v>24160.241999999998</v>
      </c>
      <c r="P16" s="29">
        <f t="shared" si="0"/>
        <v>22500</v>
      </c>
      <c r="Q16" s="13">
        <v>1660.2419999999984</v>
      </c>
    </row>
    <row r="17" spans="2:17" s="9" customFormat="1" ht="75" x14ac:dyDescent="0.25">
      <c r="B17" s="10" t="s">
        <v>62</v>
      </c>
      <c r="C17" s="12" t="s">
        <v>63</v>
      </c>
      <c r="D17" s="11" t="s">
        <v>64</v>
      </c>
      <c r="E17" s="8" t="s">
        <v>49</v>
      </c>
      <c r="F17" s="10" t="s">
        <v>65</v>
      </c>
      <c r="G17" s="10">
        <v>2023</v>
      </c>
      <c r="H17" s="10" t="s">
        <v>42</v>
      </c>
      <c r="I17" s="6" t="s">
        <v>42</v>
      </c>
      <c r="J17" s="6" t="s">
        <v>13</v>
      </c>
      <c r="K17" s="6" t="s">
        <v>79</v>
      </c>
      <c r="L17" s="12" t="s">
        <v>42</v>
      </c>
      <c r="M17" s="12" t="s">
        <v>42</v>
      </c>
      <c r="N17" s="26">
        <f>(812097.61+2778766.79)/1000</f>
        <v>3590.8643999999999</v>
      </c>
      <c r="O17" s="13">
        <v>13590.8644</v>
      </c>
      <c r="P17" s="29">
        <f t="shared" si="0"/>
        <v>12500</v>
      </c>
      <c r="Q17" s="13">
        <v>1090.8644000000004</v>
      </c>
    </row>
    <row r="18" spans="2:17" s="9" customFormat="1" ht="75" x14ac:dyDescent="0.25">
      <c r="B18" s="10" t="s">
        <v>66</v>
      </c>
      <c r="C18" s="12" t="s">
        <v>67</v>
      </c>
      <c r="D18" s="11" t="s">
        <v>64</v>
      </c>
      <c r="E18" s="8" t="s">
        <v>49</v>
      </c>
      <c r="F18" s="10" t="s">
        <v>68</v>
      </c>
      <c r="G18" s="10">
        <v>2023</v>
      </c>
      <c r="H18" s="10" t="s">
        <v>42</v>
      </c>
      <c r="I18" s="6" t="s">
        <v>42</v>
      </c>
      <c r="J18" s="6" t="s">
        <v>13</v>
      </c>
      <c r="K18" s="6" t="s">
        <v>79</v>
      </c>
      <c r="L18" s="12" t="s">
        <v>42</v>
      </c>
      <c r="M18" s="12" t="s">
        <v>42</v>
      </c>
      <c r="N18" s="26">
        <f>(362069.63+3732530.65+407119.96)/1000</f>
        <v>4501.7202400000006</v>
      </c>
      <c r="O18" s="13">
        <v>18501.720240000002</v>
      </c>
      <c r="P18" s="29">
        <f t="shared" si="0"/>
        <v>17500</v>
      </c>
      <c r="Q18" s="13">
        <v>1001.7202400000024</v>
      </c>
    </row>
    <row r="19" spans="2:17" s="9" customFormat="1" ht="60" x14ac:dyDescent="0.25">
      <c r="B19" s="10" t="s">
        <v>69</v>
      </c>
      <c r="C19" s="12" t="s">
        <v>70</v>
      </c>
      <c r="D19" s="11" t="s">
        <v>71</v>
      </c>
      <c r="E19" s="8" t="s">
        <v>28</v>
      </c>
      <c r="F19" s="10" t="s">
        <v>68</v>
      </c>
      <c r="G19" s="10">
        <v>2023</v>
      </c>
      <c r="H19" s="10">
        <v>2020</v>
      </c>
      <c r="I19" s="6" t="s">
        <v>42</v>
      </c>
      <c r="J19" s="6" t="s">
        <v>13</v>
      </c>
      <c r="K19" s="6" t="s">
        <v>79</v>
      </c>
      <c r="L19" s="12" t="s">
        <v>42</v>
      </c>
      <c r="M19" s="12" t="s">
        <v>42</v>
      </c>
      <c r="N19" s="26">
        <f>2128.07+(1361571.74/1000)</f>
        <v>3489.64174</v>
      </c>
      <c r="O19" s="13">
        <v>17489.641739999999</v>
      </c>
      <c r="P19" s="29">
        <f t="shared" si="0"/>
        <v>17428.06553</v>
      </c>
      <c r="Q19" s="13">
        <v>61.576209999999264</v>
      </c>
    </row>
    <row r="20" spans="2:17" s="9" customFormat="1" x14ac:dyDescent="0.25">
      <c r="B20" s="10" t="s">
        <v>72</v>
      </c>
      <c r="C20" s="12" t="s">
        <v>73</v>
      </c>
      <c r="D20" s="11" t="s">
        <v>74</v>
      </c>
      <c r="E20" s="8" t="s">
        <v>32</v>
      </c>
      <c r="F20" s="10" t="s">
        <v>41</v>
      </c>
      <c r="G20" s="10">
        <v>2023</v>
      </c>
      <c r="H20" s="10">
        <v>2020</v>
      </c>
      <c r="I20" s="6" t="s">
        <v>42</v>
      </c>
      <c r="J20" s="6" t="s">
        <v>13</v>
      </c>
      <c r="K20" s="6" t="s">
        <v>79</v>
      </c>
      <c r="L20" s="12" t="s">
        <v>80</v>
      </c>
      <c r="M20" s="12" t="s">
        <v>86</v>
      </c>
      <c r="N20" s="26">
        <f>1476304.21/1000+967395.59/1000</f>
        <v>2443.6997999999999</v>
      </c>
      <c r="O20" s="13">
        <v>2443.6997999999999</v>
      </c>
      <c r="P20" s="29">
        <f t="shared" si="0"/>
        <v>2916.3042100000002</v>
      </c>
      <c r="Q20" s="13">
        <v>-472.60441000000037</v>
      </c>
    </row>
    <row r="21" spans="2:17" s="9" customFormat="1" ht="60" x14ac:dyDescent="0.25">
      <c r="B21" s="10" t="s">
        <v>75</v>
      </c>
      <c r="C21" s="12" t="s">
        <v>76</v>
      </c>
      <c r="D21" s="11" t="s">
        <v>71</v>
      </c>
      <c r="E21" s="8" t="s">
        <v>49</v>
      </c>
      <c r="F21" s="10" t="s">
        <v>65</v>
      </c>
      <c r="G21" s="10">
        <v>2023</v>
      </c>
      <c r="H21" s="10" t="s">
        <v>42</v>
      </c>
      <c r="I21" s="6" t="s">
        <v>42</v>
      </c>
      <c r="J21" s="6" t="s">
        <v>13</v>
      </c>
      <c r="K21" s="6" t="s">
        <v>79</v>
      </c>
      <c r="L21" s="12" t="s">
        <v>14</v>
      </c>
      <c r="M21" s="12" t="s">
        <v>42</v>
      </c>
      <c r="N21" s="28">
        <f>3045027.59/1000</f>
        <v>3045.0275899999997</v>
      </c>
      <c r="O21" s="13">
        <f>11045027.59/1000</f>
        <v>11045.02759</v>
      </c>
      <c r="P21" s="29">
        <f t="shared" si="0"/>
        <v>10000</v>
      </c>
      <c r="Q21" s="29">
        <f>1045027.59/1000</f>
        <v>1045.0275899999999</v>
      </c>
    </row>
    <row r="22" spans="2:17" s="9" customFormat="1" ht="60" x14ac:dyDescent="0.25">
      <c r="B22" s="10" t="s">
        <v>77</v>
      </c>
      <c r="C22" s="12" t="s">
        <v>78</v>
      </c>
      <c r="D22" s="11" t="s">
        <v>92</v>
      </c>
      <c r="E22" s="8" t="s">
        <v>49</v>
      </c>
      <c r="F22" s="10" t="s">
        <v>42</v>
      </c>
      <c r="G22" s="10">
        <v>2023</v>
      </c>
      <c r="H22" s="10">
        <v>2021</v>
      </c>
      <c r="I22" s="6">
        <v>2025</v>
      </c>
      <c r="J22" s="6" t="s">
        <v>13</v>
      </c>
      <c r="K22" s="6" t="s">
        <v>79</v>
      </c>
      <c r="L22" s="12" t="s">
        <v>42</v>
      </c>
      <c r="M22" s="12" t="s">
        <v>42</v>
      </c>
      <c r="N22" s="28">
        <f>2166598.27/1000</f>
        <v>2166.59827</v>
      </c>
      <c r="O22" s="29">
        <f>8966598.27/1000</f>
        <v>8966.5982700000004</v>
      </c>
      <c r="P22" s="29">
        <f t="shared" si="0"/>
        <v>8897.8703299999997</v>
      </c>
      <c r="Q22" s="27">
        <v>68.727940000000672</v>
      </c>
    </row>
    <row r="23" spans="2:17" s="9" customFormat="1" x14ac:dyDescent="0.25"/>
    <row r="24" spans="2:17" s="9" customFormat="1" x14ac:dyDescent="0.25"/>
    <row r="25" spans="2:17" s="9" customFormat="1" x14ac:dyDescent="0.25"/>
  </sheetData>
  <mergeCells count="3">
    <mergeCell ref="C1:C2"/>
    <mergeCell ref="E1:E2"/>
    <mergeCell ref="N1:Q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eb71c3-421d-4d21-807e-3b55827ca493">
      <Terms xmlns="http://schemas.microsoft.com/office/infopath/2007/PartnerControls"/>
    </lcf76f155ced4ddcb4097134ff3c332f>
    <TaxCatchAll xmlns="99e864cb-ead7-4e71-a793-c3ad6259e2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C4A6F0E74B448AB9FD6630020AA6D" ma:contentTypeVersion="12" ma:contentTypeDescription="Create a new document." ma:contentTypeScope="" ma:versionID="91d660fa0c10c8cd10a66a6cc87f99e4">
  <xsd:schema xmlns:xsd="http://www.w3.org/2001/XMLSchema" xmlns:xs="http://www.w3.org/2001/XMLSchema" xmlns:p="http://schemas.microsoft.com/office/2006/metadata/properties" xmlns:ns2="60eb71c3-421d-4d21-807e-3b55827ca493" xmlns:ns3="99e864cb-ead7-4e71-a793-c3ad6259e21f" targetNamespace="http://schemas.microsoft.com/office/2006/metadata/properties" ma:root="true" ma:fieldsID="856534b782fc399a1fcadbb4e20014ef" ns2:_="" ns3:_="">
    <xsd:import namespace="60eb71c3-421d-4d21-807e-3b55827ca493"/>
    <xsd:import namespace="99e864cb-ead7-4e71-a793-c3ad6259e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b71c3-421d-4d21-807e-3b55827c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2c9272b-0756-4734-ba34-ed682b8210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864cb-ead7-4e71-a793-c3ad6259e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5735bb3-8098-4871-9efd-d8cc2139f75c}" ma:internalName="TaxCatchAll" ma:showField="CatchAllData" ma:web="99e864cb-ead7-4e71-a793-c3ad6259e2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B55D38-1E91-4A52-9668-681E0BCE53B0}">
  <ds:schemaRefs>
    <ds:schemaRef ds:uri="http://purl.org/dc/dcmitype/"/>
    <ds:schemaRef ds:uri="http://schemas.microsoft.com/office/2006/metadata/properties"/>
    <ds:schemaRef ds:uri="http://purl.org/dc/elements/1.1/"/>
    <ds:schemaRef ds:uri="60eb71c3-421d-4d21-807e-3b55827ca49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9e864cb-ead7-4e71-a793-c3ad6259e21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A28AD6-A016-48CD-8A6F-2C3978E3B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eb71c3-421d-4d21-807e-3b55827ca493"/>
    <ds:schemaRef ds:uri="99e864cb-ead7-4e71-a793-c3ad6259e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311836-3BA1-4C63-B4AB-92D30E1611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Monitoraggio PdS_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Fardin Alberto</dc:creator>
  <cp:keywords/>
  <dc:description/>
  <cp:lastModifiedBy>Gerelli Glauco Gabriele</cp:lastModifiedBy>
  <cp:revision/>
  <cp:lastPrinted>2024-08-01T12:50:17Z</cp:lastPrinted>
  <dcterms:created xsi:type="dcterms:W3CDTF">2023-12-22T10:23:33Z</dcterms:created>
  <dcterms:modified xsi:type="dcterms:W3CDTF">2024-09-26T17:31:14Z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0x010100FCCC4A6F0E74B448AB9FD6630020AA6D</vt:lpwstr>
  </property>
  <property fmtid="{D5CDD505-2E9C-101B-9397-08002B2CF9AE}" pid="3" name="MediaServiceImageTags">
    <vt:lpwstr/>
  </property>
</Properties>
</file>